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50"/>
  </bookViews>
  <sheets>
    <sheet name="le budget" sheetId="1" r:id="rId1"/>
    <sheet name="Invest" sheetId="2" r:id="rId2"/>
    <sheet name="Fontionne" sheetId="3" r:id="rId3"/>
  </sheets>
  <calcPr calcId="145621" iterateDelta="1E-4"/>
</workbook>
</file>

<file path=xl/calcChain.xml><?xml version="1.0" encoding="utf-8"?>
<calcChain xmlns="http://schemas.openxmlformats.org/spreadsheetml/2006/main">
  <c r="F5" i="1" l="1"/>
  <c r="F6" i="1"/>
  <c r="F4" i="1"/>
  <c r="H11" i="1"/>
  <c r="I11" i="1" s="1"/>
  <c r="I5" i="1"/>
  <c r="I6" i="1"/>
  <c r="I4" i="2" l="1"/>
  <c r="E26" i="2"/>
  <c r="F26" i="2"/>
  <c r="G26" i="2"/>
  <c r="D26" i="2"/>
  <c r="D25" i="2" l="1"/>
  <c r="D18" i="2"/>
  <c r="D19" i="2" s="1"/>
  <c r="D9" i="2"/>
  <c r="I9" i="1" l="1"/>
  <c r="J4" i="2" l="1"/>
  <c r="L26" i="2"/>
  <c r="E6" i="3"/>
  <c r="D6" i="3"/>
  <c r="B6" i="3"/>
  <c r="F5" i="3"/>
  <c r="F6" i="3" s="1"/>
  <c r="D5" i="3"/>
  <c r="H32" i="2"/>
  <c r="E32" i="2"/>
  <c r="G31" i="2"/>
  <c r="G32" i="2" s="1"/>
  <c r="H25" i="2"/>
  <c r="E25" i="2"/>
  <c r="G24" i="2"/>
  <c r="I24" i="2" s="1"/>
  <c r="J24" i="2" s="1"/>
  <c r="K24" i="2" s="1"/>
  <c r="I23" i="2"/>
  <c r="J23" i="2" s="1"/>
  <c r="K23" i="2" s="1"/>
  <c r="G23" i="2"/>
  <c r="I22" i="2"/>
  <c r="J22" i="2" s="1"/>
  <c r="K22" i="2" s="1"/>
  <c r="G22" i="2"/>
  <c r="I21" i="2"/>
  <c r="J21" i="2" s="1"/>
  <c r="K21" i="2" s="1"/>
  <c r="G21" i="2"/>
  <c r="I20" i="2"/>
  <c r="G20" i="2"/>
  <c r="G25" i="2" s="1"/>
  <c r="H18" i="2"/>
  <c r="E18" i="2"/>
  <c r="G17" i="2"/>
  <c r="I17" i="2" s="1"/>
  <c r="J17" i="2" s="1"/>
  <c r="G16" i="2"/>
  <c r="I16" i="2" s="1"/>
  <c r="G15" i="2"/>
  <c r="I15" i="2" s="1"/>
  <c r="I14" i="2"/>
  <c r="G14" i="2"/>
  <c r="G13" i="2"/>
  <c r="I13" i="2" s="1"/>
  <c r="J13" i="2" s="1"/>
  <c r="G12" i="2"/>
  <c r="I12" i="2" s="1"/>
  <c r="G11" i="2"/>
  <c r="I10" i="2"/>
  <c r="J10" i="2" s="1"/>
  <c r="G10" i="2"/>
  <c r="H9" i="2"/>
  <c r="E9" i="2"/>
  <c r="I8" i="2"/>
  <c r="J8" i="2" s="1"/>
  <c r="G8" i="2"/>
  <c r="G7" i="2"/>
  <c r="I7" i="2" s="1"/>
  <c r="G6" i="2"/>
  <c r="I6" i="2" s="1"/>
  <c r="G5" i="2"/>
  <c r="I5" i="2" s="1"/>
  <c r="K4" i="2"/>
  <c r="G4" i="2"/>
  <c r="I3" i="2"/>
  <c r="J3" i="2" s="1"/>
  <c r="G3" i="2"/>
  <c r="B19" i="1"/>
  <c r="B14" i="1"/>
  <c r="B12" i="1"/>
  <c r="J9" i="1"/>
  <c r="G7" i="1"/>
  <c r="G13" i="1" s="1"/>
  <c r="J6" i="1"/>
  <c r="J5" i="1"/>
  <c r="J6" i="2" l="1"/>
  <c r="K6" i="2" s="1"/>
  <c r="J16" i="2"/>
  <c r="K16" i="2" s="1"/>
  <c r="J12" i="2"/>
  <c r="K12" i="2" s="1"/>
  <c r="G9" i="2"/>
  <c r="G18" i="2"/>
  <c r="E19" i="2"/>
  <c r="J15" i="2"/>
  <c r="K15" i="2" s="1"/>
  <c r="K13" i="2"/>
  <c r="I25" i="2"/>
  <c r="J7" i="2"/>
  <c r="K7" i="2" s="1"/>
  <c r="J5" i="2"/>
  <c r="J14" i="2"/>
  <c r="K14" i="2" s="1"/>
  <c r="K17" i="2"/>
  <c r="K8" i="2"/>
  <c r="I9" i="2"/>
  <c r="H19" i="2"/>
  <c r="H26" i="2" s="1"/>
  <c r="G19" i="2"/>
  <c r="B15" i="1"/>
  <c r="K3" i="2"/>
  <c r="K10" i="2"/>
  <c r="I11" i="2"/>
  <c r="J20" i="2"/>
  <c r="I31" i="2"/>
  <c r="G5" i="3"/>
  <c r="J9" i="2" l="1"/>
  <c r="K9" i="2" s="1"/>
  <c r="J11" i="2"/>
  <c r="J18" i="2" s="1"/>
  <c r="K5" i="2"/>
  <c r="H5" i="3"/>
  <c r="H6" i="3" s="1"/>
  <c r="G6" i="3"/>
  <c r="I18" i="2"/>
  <c r="I19" i="2" s="1"/>
  <c r="I26" i="2" s="1"/>
  <c r="J31" i="2"/>
  <c r="I32" i="2"/>
  <c r="K20" i="2"/>
  <c r="K25" i="2" s="1"/>
  <c r="J25" i="2"/>
  <c r="J11" i="1"/>
  <c r="J19" i="2" l="1"/>
  <c r="J26" i="2" s="1"/>
  <c r="K11" i="2"/>
  <c r="K18" i="2" s="1"/>
  <c r="K19" i="2" s="1"/>
  <c r="K26" i="2" s="1"/>
  <c r="K34" i="2" s="1"/>
  <c r="J32" i="2"/>
  <c r="K31" i="2"/>
  <c r="K32" i="2" s="1"/>
  <c r="I4" i="1"/>
  <c r="J4" i="1" s="1"/>
  <c r="H7" i="1" l="1"/>
  <c r="H13" i="1" l="1"/>
  <c r="G11" i="1" s="1"/>
  <c r="I7" i="1"/>
  <c r="J7" i="1" l="1"/>
  <c r="J13" i="1" s="1"/>
  <c r="I13" i="1"/>
</calcChain>
</file>

<file path=xl/comments1.xml><?xml version="1.0" encoding="utf-8"?>
<comments xmlns="http://schemas.openxmlformats.org/spreadsheetml/2006/main">
  <authors>
    <author/>
  </authors>
  <commentList>
    <comment ref="E11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luc:
</t>
        </r>
      </text>
    </comment>
  </commentList>
</comments>
</file>

<file path=xl/sharedStrings.xml><?xml version="1.0" encoding="utf-8"?>
<sst xmlns="http://schemas.openxmlformats.org/spreadsheetml/2006/main" count="95" uniqueCount="72">
  <si>
    <t>depensé</t>
  </si>
  <si>
    <t>BUDGET INVESTISSEMENTS</t>
  </si>
  <si>
    <t>Coût JH</t>
  </si>
  <si>
    <t>Nb JH</t>
  </si>
  <si>
    <t>M Oeuvr.</t>
  </si>
  <si>
    <t>TVA</t>
  </si>
  <si>
    <t>TTC</t>
  </si>
  <si>
    <t>Les postes</t>
  </si>
  <si>
    <t>Coût TTC</t>
  </si>
  <si>
    <t>Alex Fructose</t>
  </si>
  <si>
    <t>Son, éclairage, Gril,</t>
  </si>
  <si>
    <t>Autre</t>
  </si>
  <si>
    <t>Matos maintenance</t>
  </si>
  <si>
    <t>Alex</t>
  </si>
  <si>
    <t>Signalétique</t>
  </si>
  <si>
    <t>Sous- total</t>
  </si>
  <si>
    <t>Maison douanes</t>
  </si>
  <si>
    <t>Plomberie mouettes</t>
  </si>
  <si>
    <t>Fournitures</t>
  </si>
  <si>
    <t>WC container</t>
  </si>
  <si>
    <t>Bar mobile</t>
  </si>
  <si>
    <t>TOTAL</t>
  </si>
  <si>
    <t>Buget global</t>
  </si>
  <si>
    <t>Solde TTC</t>
  </si>
  <si>
    <t>Solde HT</t>
  </si>
  <si>
    <t>BUDGET DE FONCTIONNEMENT</t>
  </si>
  <si>
    <t>Total TTC</t>
  </si>
  <si>
    <t>Total HT</t>
  </si>
  <si>
    <t>BAT</t>
  </si>
  <si>
    <t>PIECE</t>
  </si>
  <si>
    <t>POSTES</t>
  </si>
  <si>
    <t>J/H</t>
  </si>
  <si>
    <t>PU</t>
  </si>
  <si>
    <t>M Oeuvre</t>
  </si>
  <si>
    <t>Fourn HT</t>
  </si>
  <si>
    <t>TOTAL HT</t>
  </si>
  <si>
    <t>TOTAL TTC</t>
  </si>
  <si>
    <t>4x4</t>
  </si>
  <si>
    <t>LOGES</t>
  </si>
  <si>
    <t>Pose placo et joints</t>
  </si>
  <si>
    <t>Revêtement de sol</t>
  </si>
  <si>
    <t>Cuisine et SDB</t>
  </si>
  <si>
    <t>Electricité</t>
  </si>
  <si>
    <t>Bloc porte et dalle béton</t>
  </si>
  <si>
    <t>Sous-total</t>
  </si>
  <si>
    <t>AUTRE</t>
  </si>
  <si>
    <t>Plancher danse</t>
  </si>
  <si>
    <t>Toilette sèche</t>
  </si>
  <si>
    <t>Distribution élec scénique</t>
  </si>
  <si>
    <t>Montage grill</t>
  </si>
  <si>
    <t>Cloison tati + sas</t>
  </si>
  <si>
    <t>MOUETTES</t>
  </si>
  <si>
    <t>Bureau</t>
  </si>
  <si>
    <t>Local technique</t>
  </si>
  <si>
    <t>Entrée</t>
  </si>
  <si>
    <t>Salle cool school</t>
  </si>
  <si>
    <t>Container brico</t>
  </si>
  <si>
    <t>TOTAL AMENAGEMENTS</t>
  </si>
  <si>
    <t>MISSION DE DIRECTION TECHNIQUE</t>
  </si>
  <si>
    <r>
      <t xml:space="preserve">                                                           Mission générale de direction technique comprenant:                                                                                                                            </t>
    </r>
    <r>
      <rPr>
        <sz val="11"/>
        <color rgb="FF000000"/>
        <rFont val="Calibri"/>
        <family val="2"/>
        <charset val="1"/>
      </rPr>
      <t>La présence et contrôle sur site, les travaux d'étude recherche, la coordination générale avec l'équipe de FRUCTOSE</t>
    </r>
  </si>
  <si>
    <t>M Oeuve</t>
  </si>
  <si>
    <t>Mission de conseil</t>
  </si>
  <si>
    <t>MISSION DE GESTION TECHNIQUE DU SITE</t>
  </si>
  <si>
    <t>DEFINITION DE LA MISSION:</t>
  </si>
  <si>
    <t>Présence sur site</t>
  </si>
  <si>
    <t>BUDGET DISPONIBLE</t>
  </si>
  <si>
    <t xml:space="preserve">Frais gestion </t>
  </si>
  <si>
    <t xml:space="preserve">Peinture </t>
  </si>
  <si>
    <r>
      <rPr>
        <b/>
        <sz val="14"/>
        <color rgb="FF000000"/>
        <rFont val="Berlin Sans FB Demi"/>
        <family val="2"/>
      </rPr>
      <t>7</t>
    </r>
    <r>
      <rPr>
        <b/>
        <sz val="11"/>
        <color rgb="FF000000"/>
        <rFont val="Berlin Sans FB Demi"/>
        <family val="2"/>
        <charset val="1"/>
      </rPr>
      <t xml:space="preserve"> LIEUX  - TRAVAUX D'AMENAGEMENT FRUCTOSE</t>
    </r>
  </si>
  <si>
    <t>Eclairage ext.&amp;container</t>
  </si>
  <si>
    <t>J/H               auto.C FRUCTOSE</t>
  </si>
  <si>
    <t>J/H                   7 LIEUX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</si>
</sst>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&quot; €&quot;"/>
    <numFmt numFmtId="165" formatCode="#,##0.00&quot; €&quot;"/>
    <numFmt numFmtId="166" formatCode="0.0"/>
    <numFmt numFmtId="167" formatCode="#,##0.00\ _€"/>
    <numFmt numFmtId="168" formatCode="0.0%"/>
    <numFmt numFmtId="169" formatCode="#,##0.00\ &quot;€&quot;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9"/>
      <color rgb="FF000000"/>
      <name val="Tahoma"/>
      <family val="2"/>
      <charset val="1"/>
    </font>
    <font>
      <b/>
      <sz val="11"/>
      <color rgb="FF000000"/>
      <name val="Berlin Sans FB Demi"/>
      <family val="2"/>
      <charset val="1"/>
    </font>
    <font>
      <sz val="24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Berlin Sans FB Demi"/>
      <family val="2"/>
      <charset val="1"/>
    </font>
    <font>
      <b/>
      <sz val="14"/>
      <color rgb="FF000000"/>
      <name val="Berlin Sans FB Demi"/>
      <family val="2"/>
    </font>
    <font>
      <b/>
      <sz val="11"/>
      <color rgb="FF000000"/>
      <name val="Berlin Sans FB Demi"/>
      <family val="2"/>
    </font>
    <font>
      <sz val="9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CE6F2"/>
      </patternFill>
    </fill>
    <fill>
      <patternFill patternType="solid">
        <fgColor rgb="FFDCE6F2"/>
        <bgColor rgb="FFD9D9D9"/>
      </patternFill>
    </fill>
    <fill>
      <patternFill patternType="solid">
        <fgColor rgb="FFB9CDE5"/>
        <bgColor rgb="FF99CCFF"/>
      </patternFill>
    </fill>
    <fill>
      <patternFill patternType="solid">
        <fgColor rgb="FFA6A6A6"/>
        <bgColor rgb="FF9999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2" xfId="0" applyBorder="1"/>
    <xf numFmtId="0" fontId="0" fillId="0" borderId="3" xfId="0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1" xfId="0" applyBorder="1"/>
    <xf numFmtId="0" fontId="0" fillId="0" borderId="1" xfId="0" applyFont="1" applyBorder="1"/>
    <xf numFmtId="3" fontId="0" fillId="0" borderId="1" xfId="0" applyNumberFormat="1" applyBorder="1"/>
    <xf numFmtId="0" fontId="0" fillId="0" borderId="10" xfId="0" applyFont="1" applyBorder="1"/>
    <xf numFmtId="0" fontId="0" fillId="0" borderId="11" xfId="0" applyBorder="1"/>
    <xf numFmtId="0" fontId="0" fillId="0" borderId="0" xfId="0" applyBorder="1"/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2" borderId="10" xfId="0" applyFont="1" applyFill="1" applyBorder="1"/>
    <xf numFmtId="0" fontId="0" fillId="2" borderId="11" xfId="0" applyFill="1" applyBorder="1"/>
    <xf numFmtId="0" fontId="0" fillId="0" borderId="8" xfId="0" applyFont="1" applyBorder="1"/>
    <xf numFmtId="3" fontId="0" fillId="0" borderId="8" xfId="0" applyNumberFormat="1" applyBorder="1"/>
    <xf numFmtId="0" fontId="1" fillId="2" borderId="10" xfId="0" applyFont="1" applyFill="1" applyBorder="1"/>
    <xf numFmtId="3" fontId="1" fillId="2" borderId="12" xfId="0" applyNumberFormat="1" applyFont="1" applyFill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8" xfId="0" applyNumberFormat="1" applyBorder="1"/>
    <xf numFmtId="164" fontId="0" fillId="0" borderId="8" xfId="0" applyNumberFormat="1" applyBorder="1"/>
    <xf numFmtId="165" fontId="0" fillId="0" borderId="8" xfId="0" applyNumberFormat="1" applyBorder="1"/>
    <xf numFmtId="0" fontId="6" fillId="3" borderId="10" xfId="0" applyFont="1" applyFill="1" applyBorder="1"/>
    <xf numFmtId="0" fontId="6" fillId="3" borderId="11" xfId="0" applyFont="1" applyFill="1" applyBorder="1"/>
    <xf numFmtId="166" fontId="6" fillId="3" borderId="11" xfId="0" applyNumberFormat="1" applyFont="1" applyFill="1" applyBorder="1"/>
    <xf numFmtId="164" fontId="6" fillId="3" borderId="11" xfId="0" applyNumberFormat="1" applyFont="1" applyFill="1" applyBorder="1"/>
    <xf numFmtId="165" fontId="6" fillId="3" borderId="11" xfId="0" applyNumberFormat="1" applyFont="1" applyFill="1" applyBorder="1"/>
    <xf numFmtId="165" fontId="2" fillId="3" borderId="11" xfId="0" applyNumberFormat="1" applyFont="1" applyFill="1" applyBorder="1"/>
    <xf numFmtId="165" fontId="2" fillId="3" borderId="12" xfId="0" applyNumberFormat="1" applyFont="1" applyFill="1" applyBorder="1"/>
    <xf numFmtId="0" fontId="0" fillId="0" borderId="13" xfId="0" applyFont="1" applyBorder="1"/>
    <xf numFmtId="164" fontId="0" fillId="0" borderId="13" xfId="0" applyNumberFormat="1" applyBorder="1"/>
    <xf numFmtId="165" fontId="0" fillId="0" borderId="13" xfId="0" applyNumberFormat="1" applyBorder="1"/>
    <xf numFmtId="165" fontId="6" fillId="3" borderId="12" xfId="0" applyNumberFormat="1" applyFont="1" applyFill="1" applyBorder="1"/>
    <xf numFmtId="0" fontId="6" fillId="4" borderId="11" xfId="0" applyFont="1" applyFill="1" applyBorder="1" applyAlignment="1">
      <alignment horizontal="center"/>
    </xf>
    <xf numFmtId="166" fontId="6" fillId="4" borderId="11" xfId="0" applyNumberFormat="1" applyFont="1" applyFill="1" applyBorder="1"/>
    <xf numFmtId="165" fontId="6" fillId="4" borderId="11" xfId="0" applyNumberFormat="1" applyFont="1" applyFill="1" applyBorder="1"/>
    <xf numFmtId="165" fontId="6" fillId="4" borderId="12" xfId="0" applyNumberFormat="1" applyFont="1" applyFill="1" applyBorder="1"/>
    <xf numFmtId="0" fontId="0" fillId="0" borderId="13" xfId="0" applyBorder="1"/>
    <xf numFmtId="0" fontId="6" fillId="4" borderId="10" xfId="0" applyFont="1" applyFill="1" applyBorder="1"/>
    <xf numFmtId="0" fontId="6" fillId="4" borderId="14" xfId="0" applyFont="1" applyFill="1" applyBorder="1"/>
    <xf numFmtId="0" fontId="6" fillId="4" borderId="11" xfId="0" applyFont="1" applyFill="1" applyBorder="1"/>
    <xf numFmtId="164" fontId="6" fillId="4" borderId="11" xfId="0" applyNumberFormat="1" applyFont="1" applyFill="1" applyBorder="1"/>
    <xf numFmtId="0" fontId="7" fillId="5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/>
    <xf numFmtId="165" fontId="7" fillId="0" borderId="0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5" fontId="1" fillId="0" borderId="0" xfId="0" applyNumberFormat="1" applyFont="1"/>
    <xf numFmtId="0" fontId="0" fillId="0" borderId="16" xfId="0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5" fontId="0" fillId="0" borderId="16" xfId="0" applyNumberFormat="1" applyFont="1" applyBorder="1" applyAlignment="1">
      <alignment horizontal="center"/>
    </xf>
    <xf numFmtId="0" fontId="0" fillId="0" borderId="17" xfId="0" applyFont="1" applyBorder="1"/>
    <xf numFmtId="0" fontId="0" fillId="0" borderId="17" xfId="0" applyBorder="1"/>
    <xf numFmtId="164" fontId="0" fillId="0" borderId="17" xfId="0" applyNumberFormat="1" applyBorder="1"/>
    <xf numFmtId="165" fontId="0" fillId="0" borderId="17" xfId="0" applyNumberFormat="1" applyBorder="1"/>
    <xf numFmtId="0" fontId="6" fillId="0" borderId="16" xfId="0" applyFont="1" applyBorder="1"/>
    <xf numFmtId="164" fontId="6" fillId="0" borderId="16" xfId="0" applyNumberFormat="1" applyFont="1" applyBorder="1"/>
    <xf numFmtId="165" fontId="6" fillId="0" borderId="16" xfId="0" applyNumberFormat="1" applyFont="1" applyBorder="1"/>
    <xf numFmtId="165" fontId="1" fillId="0" borderId="16" xfId="0" applyNumberFormat="1" applyFont="1" applyBorder="1"/>
    <xf numFmtId="4" fontId="0" fillId="0" borderId="0" xfId="0" applyNumberFormat="1"/>
    <xf numFmtId="167" fontId="0" fillId="0" borderId="0" xfId="0" applyNumberFormat="1"/>
    <xf numFmtId="167" fontId="0" fillId="0" borderId="3" xfId="0" applyNumberFormat="1" applyFont="1" applyBorder="1" applyAlignment="1">
      <alignment horizontal="center"/>
    </xf>
    <xf numFmtId="167" fontId="0" fillId="0" borderId="4" xfId="0" applyNumberFormat="1" applyFont="1" applyBorder="1" applyAlignment="1">
      <alignment horizontal="center"/>
    </xf>
    <xf numFmtId="167" fontId="0" fillId="0" borderId="1" xfId="0" applyNumberFormat="1" applyBorder="1"/>
    <xf numFmtId="167" fontId="0" fillId="0" borderId="6" xfId="0" applyNumberFormat="1" applyBorder="1"/>
    <xf numFmtId="167" fontId="0" fillId="0" borderId="11" xfId="0" applyNumberFormat="1" applyBorder="1"/>
    <xf numFmtId="167" fontId="0" fillId="0" borderId="12" xfId="0" applyNumberFormat="1" applyBorder="1"/>
    <xf numFmtId="167" fontId="0" fillId="0" borderId="0" xfId="0" applyNumberFormat="1" applyBorder="1"/>
    <xf numFmtId="167" fontId="0" fillId="2" borderId="11" xfId="0" applyNumberFormat="1" applyFill="1" applyBorder="1"/>
    <xf numFmtId="168" fontId="0" fillId="0" borderId="11" xfId="0" applyNumberFormat="1" applyBorder="1"/>
    <xf numFmtId="169" fontId="7" fillId="5" borderId="11" xfId="0" applyNumberFormat="1" applyFont="1" applyFill="1" applyBorder="1" applyAlignment="1">
      <alignment horizontal="center" vertical="center"/>
    </xf>
    <xf numFmtId="165" fontId="7" fillId="5" borderId="0" xfId="0" applyNumberFormat="1" applyFont="1" applyFill="1" applyBorder="1"/>
    <xf numFmtId="165" fontId="0" fillId="0" borderId="6" xfId="0" applyNumberFormat="1" applyBorder="1"/>
    <xf numFmtId="165" fontId="0" fillId="0" borderId="9" xfId="0" applyNumberFormat="1" applyBorder="1"/>
    <xf numFmtId="165" fontId="0" fillId="0" borderId="18" xfId="0" applyNumberFormat="1" applyBorder="1"/>
    <xf numFmtId="169" fontId="7" fillId="5" borderId="1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/>
    </xf>
    <xf numFmtId="0" fontId="0" fillId="0" borderId="20" xfId="0" applyFont="1" applyBorder="1"/>
    <xf numFmtId="0" fontId="0" fillId="0" borderId="21" xfId="0" applyBorder="1"/>
    <xf numFmtId="167" fontId="0" fillId="0" borderId="21" xfId="0" applyNumberFormat="1" applyBorder="1"/>
    <xf numFmtId="167" fontId="0" fillId="0" borderId="2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438150</xdr:colOff>
      <xdr:row>50</xdr:row>
      <xdr:rowOff>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438150</xdr:colOff>
      <xdr:row>50</xdr:row>
      <xdr:rowOff>0</xdr:rowOff>
    </xdr:to>
    <xdr:sp macro="" textlink="">
      <xdr:nvSpPr>
        <xdr:cNvPr id="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438150</xdr:colOff>
      <xdr:row>50</xdr:row>
      <xdr:rowOff>0</xdr:rowOff>
    </xdr:to>
    <xdr:sp macro="" textlink="">
      <xdr:nvSpPr>
        <xdr:cNvPr id="3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285750</xdr:colOff>
      <xdr:row>50</xdr:row>
      <xdr:rowOff>0</xdr:rowOff>
    </xdr:to>
    <xdr:sp macro="" textlink="">
      <xdr:nvSpPr>
        <xdr:cNvPr id="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285750</xdr:colOff>
      <xdr:row>50</xdr:row>
      <xdr:rowOff>0</xdr:rowOff>
    </xdr:to>
    <xdr:sp macro="" textlink="">
      <xdr:nvSpPr>
        <xdr:cNvPr id="5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285750</xdr:colOff>
      <xdr:row>50</xdr:row>
      <xdr:rowOff>0</xdr:rowOff>
    </xdr:to>
    <xdr:sp macro="" textlink="">
      <xdr:nvSpPr>
        <xdr:cNvPr id="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285750</xdr:colOff>
      <xdr:row>50</xdr:row>
      <xdr:rowOff>0</xdr:rowOff>
    </xdr:to>
    <xdr:sp macro="" textlink="">
      <xdr:nvSpPr>
        <xdr:cNvPr id="7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1"/>
  <sheetViews>
    <sheetView tabSelected="1" zoomScale="88" zoomScaleNormal="88" workbookViewId="0">
      <selection activeCell="O11" sqref="O11"/>
    </sheetView>
  </sheetViews>
  <sheetFormatPr baseColWidth="10" defaultColWidth="9.140625" defaultRowHeight="15" x14ac:dyDescent="0.25"/>
  <cols>
    <col min="1" max="1" width="24.28515625"/>
    <col min="2" max="4" width="9.28515625"/>
    <col min="5" max="5" width="16.140625"/>
    <col min="6" max="6" width="7.28515625"/>
    <col min="7" max="7" width="9.85546875" bestFit="1" customWidth="1"/>
    <col min="8" max="8" width="11.7109375" style="71"/>
    <col min="9" max="9" width="10.7109375" style="71"/>
    <col min="10" max="10" width="12.140625" style="71"/>
    <col min="11" max="1025" width="9.28515625"/>
  </cols>
  <sheetData>
    <row r="2" spans="1:10" ht="15.75" thickBot="1" x14ac:dyDescent="0.3">
      <c r="C2" t="s">
        <v>0</v>
      </c>
    </row>
    <row r="3" spans="1:10" x14ac:dyDescent="0.25">
      <c r="A3" s="93" t="s">
        <v>1</v>
      </c>
      <c r="B3" s="93"/>
      <c r="E3" s="1"/>
      <c r="F3" s="2" t="s">
        <v>2</v>
      </c>
      <c r="G3" s="2" t="s">
        <v>3</v>
      </c>
      <c r="H3" s="72" t="s">
        <v>4</v>
      </c>
      <c r="I3" s="72" t="s">
        <v>5</v>
      </c>
      <c r="J3" s="73" t="s">
        <v>6</v>
      </c>
    </row>
    <row r="4" spans="1:10" x14ac:dyDescent="0.25">
      <c r="A4" s="3" t="s">
        <v>7</v>
      </c>
      <c r="B4" s="4" t="s">
        <v>8</v>
      </c>
      <c r="E4" s="5" t="s">
        <v>9</v>
      </c>
      <c r="F4" s="6">
        <f>H4/G4</f>
        <v>153.36000000000001</v>
      </c>
      <c r="G4" s="6">
        <v>44</v>
      </c>
      <c r="H4" s="74">
        <v>6747.84</v>
      </c>
      <c r="I4" s="74">
        <f>H4*0.2</f>
        <v>1349.5680000000002</v>
      </c>
      <c r="J4" s="75">
        <f>I4+H4</f>
        <v>8097.4080000000004</v>
      </c>
    </row>
    <row r="5" spans="1:10" x14ac:dyDescent="0.25">
      <c r="A5" s="7" t="s">
        <v>10</v>
      </c>
      <c r="B5" s="8">
        <v>60000</v>
      </c>
      <c r="C5">
        <v>20000</v>
      </c>
      <c r="E5" s="5" t="s">
        <v>11</v>
      </c>
      <c r="F5" s="6">
        <f t="shared" ref="F5:F6" si="0">H5/G5</f>
        <v>256</v>
      </c>
      <c r="G5" s="6">
        <v>8</v>
      </c>
      <c r="H5" s="74">
        <v>2048</v>
      </c>
      <c r="I5" s="74">
        <f t="shared" ref="I5:I6" si="1">H5*0.2</f>
        <v>409.6</v>
      </c>
      <c r="J5" s="75">
        <f>I5+H5</f>
        <v>2457.6</v>
      </c>
    </row>
    <row r="6" spans="1:10" ht="15.75" thickBot="1" x14ac:dyDescent="0.3">
      <c r="A6" s="7" t="s">
        <v>12</v>
      </c>
      <c r="B6" s="8">
        <v>5000</v>
      </c>
      <c r="E6" s="110" t="s">
        <v>13</v>
      </c>
      <c r="F6" s="111">
        <f t="shared" si="0"/>
        <v>300.46222222222218</v>
      </c>
      <c r="G6" s="111">
        <v>9</v>
      </c>
      <c r="H6" s="112">
        <v>2704.16</v>
      </c>
      <c r="I6" s="112">
        <f t="shared" si="1"/>
        <v>540.83199999999999</v>
      </c>
      <c r="J6" s="113">
        <f>I6+H6</f>
        <v>3244.9919999999997</v>
      </c>
    </row>
    <row r="7" spans="1:10" ht="15.75" thickBot="1" x14ac:dyDescent="0.3">
      <c r="A7" s="7" t="s">
        <v>14</v>
      </c>
      <c r="B7" s="8">
        <v>8000</v>
      </c>
      <c r="C7">
        <v>3000</v>
      </c>
      <c r="E7" s="9" t="s">
        <v>15</v>
      </c>
      <c r="F7" s="10"/>
      <c r="G7" s="10">
        <f>SUM(G4:G6)</f>
        <v>61</v>
      </c>
      <c r="H7" s="76">
        <f>H6+H5+H4</f>
        <v>11500</v>
      </c>
      <c r="I7" s="76">
        <f>H7*20%</f>
        <v>2300</v>
      </c>
      <c r="J7" s="77">
        <f>I7+H7</f>
        <v>13800</v>
      </c>
    </row>
    <row r="8" spans="1:10" x14ac:dyDescent="0.25">
      <c r="A8" s="7" t="s">
        <v>16</v>
      </c>
      <c r="B8" s="8">
        <v>12000</v>
      </c>
      <c r="E8" s="11"/>
      <c r="F8" s="11"/>
      <c r="G8" s="11"/>
      <c r="H8" s="78"/>
      <c r="I8" s="78"/>
      <c r="J8" s="78"/>
    </row>
    <row r="9" spans="1:10" x14ac:dyDescent="0.25">
      <c r="A9" s="7" t="s">
        <v>17</v>
      </c>
      <c r="B9" s="8">
        <v>4900</v>
      </c>
      <c r="E9" s="9" t="s">
        <v>18</v>
      </c>
      <c r="F9" s="10"/>
      <c r="G9" s="10"/>
      <c r="H9" s="76">
        <v>9750</v>
      </c>
      <c r="I9" s="76">
        <f>H9*20%</f>
        <v>1950</v>
      </c>
      <c r="J9" s="77">
        <f>I9+H9</f>
        <v>11700</v>
      </c>
    </row>
    <row r="10" spans="1:10" x14ac:dyDescent="0.25">
      <c r="A10" s="7" t="s">
        <v>19</v>
      </c>
      <c r="B10" s="8"/>
      <c r="E10" s="11"/>
      <c r="F10" s="11"/>
      <c r="G10" s="11"/>
      <c r="H10" s="78"/>
      <c r="I10" s="78"/>
      <c r="J10" s="78"/>
    </row>
    <row r="11" spans="1:10" x14ac:dyDescent="0.25">
      <c r="A11" s="7" t="s">
        <v>20</v>
      </c>
      <c r="B11" s="8"/>
      <c r="E11" s="9" t="s">
        <v>66</v>
      </c>
      <c r="F11" s="10"/>
      <c r="G11" s="80">
        <f>H11/H13</f>
        <v>0.15</v>
      </c>
      <c r="H11" s="76">
        <f>25000*15%</f>
        <v>3750</v>
      </c>
      <c r="I11" s="76">
        <f>H11*20%</f>
        <v>750</v>
      </c>
      <c r="J11" s="77">
        <f>I11+H11</f>
        <v>4500</v>
      </c>
    </row>
    <row r="12" spans="1:10" x14ac:dyDescent="0.25">
      <c r="A12" s="12" t="s">
        <v>21</v>
      </c>
      <c r="B12" s="13">
        <f>SUM(B5:B11)</f>
        <v>89900</v>
      </c>
      <c r="E12" s="11"/>
      <c r="F12" s="11"/>
      <c r="G12" s="11"/>
      <c r="H12" s="78"/>
      <c r="I12" s="78"/>
      <c r="J12" s="78"/>
    </row>
    <row r="13" spans="1:10" x14ac:dyDescent="0.25">
      <c r="A13" s="14" t="s">
        <v>22</v>
      </c>
      <c r="B13" s="15">
        <v>120000</v>
      </c>
      <c r="E13" s="16" t="s">
        <v>21</v>
      </c>
      <c r="F13" s="17"/>
      <c r="G13" s="17">
        <f>G7</f>
        <v>61</v>
      </c>
      <c r="H13" s="79">
        <f>H11+H9+H7</f>
        <v>25000</v>
      </c>
      <c r="I13" s="79">
        <f>I11+I9+I7</f>
        <v>5000</v>
      </c>
      <c r="J13" s="79">
        <f>J11+J9+J7</f>
        <v>30000</v>
      </c>
    </row>
    <row r="14" spans="1:10" x14ac:dyDescent="0.25">
      <c r="A14" s="18" t="s">
        <v>23</v>
      </c>
      <c r="B14" s="19">
        <f>B13-B12</f>
        <v>30100</v>
      </c>
    </row>
    <row r="15" spans="1:10" x14ac:dyDescent="0.25">
      <c r="A15" s="20" t="s">
        <v>24</v>
      </c>
      <c r="B15" s="21">
        <f>B14/1.2</f>
        <v>25083.333333333336</v>
      </c>
    </row>
    <row r="17" spans="1:2" x14ac:dyDescent="0.25">
      <c r="A17" s="93" t="s">
        <v>25</v>
      </c>
      <c r="B17" s="93"/>
    </row>
    <row r="18" spans="1:2" x14ac:dyDescent="0.25">
      <c r="A18" s="7" t="s">
        <v>26</v>
      </c>
      <c r="B18" s="8">
        <v>14500</v>
      </c>
    </row>
    <row r="19" spans="1:2" x14ac:dyDescent="0.25">
      <c r="A19" s="12" t="s">
        <v>27</v>
      </c>
      <c r="B19" s="13">
        <f>B18/1.2</f>
        <v>12083.333333333334</v>
      </c>
    </row>
    <row r="21" spans="1:2" x14ac:dyDescent="0.25">
      <c r="B21">
        <v>29204</v>
      </c>
    </row>
  </sheetData>
  <mergeCells count="2">
    <mergeCell ref="A3:B3"/>
    <mergeCell ref="A17:B17"/>
  </mergeCells>
  <pageMargins left="0.7" right="0.7" top="0.75" bottom="0.75" header="0.51180555555555496" footer="0.51180555555555496"/>
  <pageSetup paperSize="9" firstPageNumber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7" zoomScale="88" zoomScaleNormal="88" workbookViewId="0">
      <selection activeCell="P30" sqref="P30"/>
    </sheetView>
  </sheetViews>
  <sheetFormatPr baseColWidth="10" defaultColWidth="9.140625" defaultRowHeight="15" x14ac:dyDescent="0.25"/>
  <cols>
    <col min="1" max="1" width="7.140625" customWidth="1"/>
    <col min="2" max="2" width="6.42578125" customWidth="1"/>
    <col min="3" max="3" width="24.42578125" customWidth="1"/>
    <col min="4" max="5" width="8.5703125" customWidth="1"/>
    <col min="6" max="6" width="6.7109375" customWidth="1"/>
    <col min="7" max="8" width="11.7109375" customWidth="1"/>
    <col min="9" max="9" width="12.28515625" customWidth="1"/>
    <col min="10" max="10" width="10.5703125" customWidth="1"/>
    <col min="11" max="11" width="11.85546875" customWidth="1"/>
    <col min="12" max="12" width="12" customWidth="1"/>
    <col min="13" max="1025" width="9.28515625"/>
  </cols>
  <sheetData>
    <row r="1" spans="1:12" ht="31.5" customHeight="1" x14ac:dyDescent="0.25">
      <c r="A1" s="94" t="s">
        <v>68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2" ht="45.75" customHeight="1" x14ac:dyDescent="0.25">
      <c r="A2" s="92" t="s">
        <v>28</v>
      </c>
      <c r="B2" s="87" t="s">
        <v>29</v>
      </c>
      <c r="C2" s="87" t="s">
        <v>30</v>
      </c>
      <c r="D2" s="88" t="s">
        <v>70</v>
      </c>
      <c r="E2" s="88" t="s">
        <v>71</v>
      </c>
      <c r="F2" s="89" t="s">
        <v>32</v>
      </c>
      <c r="G2" s="90" t="s">
        <v>33</v>
      </c>
      <c r="H2" s="90" t="s">
        <v>34</v>
      </c>
      <c r="I2" s="90" t="s">
        <v>35</v>
      </c>
      <c r="J2" s="90" t="s">
        <v>5</v>
      </c>
      <c r="K2" s="91" t="s">
        <v>36</v>
      </c>
    </row>
    <row r="3" spans="1:12" ht="15" customHeight="1" x14ac:dyDescent="0.25">
      <c r="A3" s="97" t="s">
        <v>37</v>
      </c>
      <c r="B3" s="98" t="s">
        <v>38</v>
      </c>
      <c r="C3" s="7" t="s">
        <v>39</v>
      </c>
      <c r="D3" s="7">
        <v>10</v>
      </c>
      <c r="E3" s="25">
        <v>10</v>
      </c>
      <c r="F3" s="26">
        <v>250</v>
      </c>
      <c r="G3" s="27">
        <f t="shared" ref="G3:G8" si="0">E3*F3</f>
        <v>2500</v>
      </c>
      <c r="H3" s="27">
        <v>600</v>
      </c>
      <c r="I3" s="27">
        <f t="shared" ref="I3:I8" si="1">H3+G3</f>
        <v>3100</v>
      </c>
      <c r="J3" s="27">
        <f>I3*20%</f>
        <v>620</v>
      </c>
      <c r="K3" s="83">
        <f t="shared" ref="K3:K17" si="2">J3+I3</f>
        <v>3720</v>
      </c>
      <c r="L3">
        <v>200</v>
      </c>
    </row>
    <row r="4" spans="1:12" ht="15" customHeight="1" x14ac:dyDescent="0.25">
      <c r="A4" s="97"/>
      <c r="B4" s="98"/>
      <c r="C4" s="7" t="s">
        <v>67</v>
      </c>
      <c r="D4" s="7">
        <v>10</v>
      </c>
      <c r="E4" s="25">
        <v>0</v>
      </c>
      <c r="F4" s="26">
        <v>250</v>
      </c>
      <c r="G4" s="27">
        <f t="shared" si="0"/>
        <v>0</v>
      </c>
      <c r="H4" s="27">
        <v>200</v>
      </c>
      <c r="I4" s="27">
        <f t="shared" si="1"/>
        <v>200</v>
      </c>
      <c r="J4" s="27">
        <f t="shared" ref="J4:J8" si="3">I4*20%</f>
        <v>40</v>
      </c>
      <c r="K4" s="83">
        <f t="shared" si="2"/>
        <v>240</v>
      </c>
      <c r="L4">
        <v>100</v>
      </c>
    </row>
    <row r="5" spans="1:12" ht="15" customHeight="1" x14ac:dyDescent="0.25">
      <c r="A5" s="97"/>
      <c r="B5" s="98"/>
      <c r="C5" s="7" t="s">
        <v>40</v>
      </c>
      <c r="D5" s="7">
        <v>5</v>
      </c>
      <c r="E5" s="25">
        <v>5</v>
      </c>
      <c r="F5" s="26">
        <v>250</v>
      </c>
      <c r="G5" s="27">
        <f t="shared" si="0"/>
        <v>1250</v>
      </c>
      <c r="H5" s="27">
        <v>700</v>
      </c>
      <c r="I5" s="27">
        <f t="shared" si="1"/>
        <v>1950</v>
      </c>
      <c r="J5" s="27">
        <f t="shared" si="3"/>
        <v>390</v>
      </c>
      <c r="K5" s="83">
        <f t="shared" si="2"/>
        <v>2340</v>
      </c>
      <c r="L5">
        <v>100</v>
      </c>
    </row>
    <row r="6" spans="1:12" ht="15" customHeight="1" x14ac:dyDescent="0.25">
      <c r="A6" s="97"/>
      <c r="B6" s="98"/>
      <c r="C6" s="7" t="s">
        <v>41</v>
      </c>
      <c r="D6" s="7">
        <v>5</v>
      </c>
      <c r="E6" s="25">
        <v>3</v>
      </c>
      <c r="F6" s="26">
        <v>250</v>
      </c>
      <c r="G6" s="27">
        <f t="shared" si="0"/>
        <v>750</v>
      </c>
      <c r="H6" s="27">
        <v>800</v>
      </c>
      <c r="I6" s="27">
        <f t="shared" si="1"/>
        <v>1550</v>
      </c>
      <c r="J6" s="27">
        <f t="shared" si="3"/>
        <v>310</v>
      </c>
      <c r="K6" s="83">
        <f t="shared" si="2"/>
        <v>1860</v>
      </c>
      <c r="L6">
        <v>200</v>
      </c>
    </row>
    <row r="7" spans="1:12" ht="15" customHeight="1" x14ac:dyDescent="0.25">
      <c r="A7" s="97"/>
      <c r="B7" s="98"/>
      <c r="C7" s="7" t="s">
        <v>42</v>
      </c>
      <c r="D7" s="7"/>
      <c r="E7" s="25">
        <v>8</v>
      </c>
      <c r="F7" s="26">
        <v>250</v>
      </c>
      <c r="G7" s="27">
        <f t="shared" si="0"/>
        <v>2000</v>
      </c>
      <c r="H7" s="27">
        <v>950</v>
      </c>
      <c r="I7" s="27">
        <f t="shared" si="1"/>
        <v>2950</v>
      </c>
      <c r="J7" s="27">
        <f t="shared" si="3"/>
        <v>590</v>
      </c>
      <c r="K7" s="83">
        <f t="shared" si="2"/>
        <v>3540</v>
      </c>
    </row>
    <row r="8" spans="1:12" ht="15" customHeight="1" thickBot="1" x14ac:dyDescent="0.3">
      <c r="A8" s="97"/>
      <c r="B8" s="98"/>
      <c r="C8" s="18" t="s">
        <v>43</v>
      </c>
      <c r="D8" s="18"/>
      <c r="E8" s="28">
        <v>3</v>
      </c>
      <c r="F8" s="29">
        <v>250</v>
      </c>
      <c r="G8" s="30">
        <f t="shared" si="0"/>
        <v>750</v>
      </c>
      <c r="H8" s="30">
        <v>300</v>
      </c>
      <c r="I8" s="30">
        <f t="shared" si="1"/>
        <v>1050</v>
      </c>
      <c r="J8" s="27">
        <f t="shared" si="3"/>
        <v>210</v>
      </c>
      <c r="K8" s="84">
        <f t="shared" si="2"/>
        <v>1260</v>
      </c>
    </row>
    <row r="9" spans="1:12" ht="15" customHeight="1" thickBot="1" x14ac:dyDescent="0.3">
      <c r="A9" s="97"/>
      <c r="B9" s="98"/>
      <c r="C9" s="31" t="s">
        <v>44</v>
      </c>
      <c r="D9" s="32">
        <f>SUM(D3:D8)</f>
        <v>30</v>
      </c>
      <c r="E9" s="33">
        <f>SUM(E3:E8)</f>
        <v>29</v>
      </c>
      <c r="F9" s="34"/>
      <c r="G9" s="35">
        <f>SUM(G3:G8)</f>
        <v>7250</v>
      </c>
      <c r="H9" s="35">
        <f>SUM(H3:H8)</f>
        <v>3550</v>
      </c>
      <c r="I9" s="35">
        <f>SUM(I3:I8)</f>
        <v>10800</v>
      </c>
      <c r="J9" s="36">
        <f>SUM(J3:J8)</f>
        <v>2160</v>
      </c>
      <c r="K9" s="37">
        <f t="shared" si="2"/>
        <v>12960</v>
      </c>
    </row>
    <row r="10" spans="1:12" ht="15" customHeight="1" x14ac:dyDescent="0.25">
      <c r="A10" s="97"/>
      <c r="B10" s="99" t="s">
        <v>45</v>
      </c>
      <c r="C10" s="38" t="s">
        <v>46</v>
      </c>
      <c r="D10" s="38">
        <v>4</v>
      </c>
      <c r="E10" s="38">
        <v>1</v>
      </c>
      <c r="F10" s="39">
        <v>250</v>
      </c>
      <c r="G10" s="40">
        <f t="shared" ref="G10:G17" si="4">E10*F10</f>
        <v>250</v>
      </c>
      <c r="H10" s="40">
        <v>0</v>
      </c>
      <c r="I10" s="40">
        <f t="shared" ref="I10:I17" si="5">G10+H10</f>
        <v>250</v>
      </c>
      <c r="J10" s="40">
        <f>I10*20%</f>
        <v>50</v>
      </c>
      <c r="K10" s="85">
        <f t="shared" si="2"/>
        <v>300</v>
      </c>
      <c r="L10" s="70"/>
    </row>
    <row r="11" spans="1:12" ht="15" customHeight="1" x14ac:dyDescent="0.25">
      <c r="A11" s="97"/>
      <c r="B11" s="99"/>
      <c r="C11" s="7" t="s">
        <v>47</v>
      </c>
      <c r="D11" s="7">
        <v>2</v>
      </c>
      <c r="E11" s="7">
        <v>3</v>
      </c>
      <c r="F11" s="26">
        <v>250</v>
      </c>
      <c r="G11" s="27">
        <f t="shared" si="4"/>
        <v>750</v>
      </c>
      <c r="H11" s="27">
        <v>500</v>
      </c>
      <c r="I11" s="27">
        <f t="shared" si="5"/>
        <v>1250</v>
      </c>
      <c r="J11" s="27">
        <f>I11*20%</f>
        <v>250</v>
      </c>
      <c r="K11" s="83">
        <f t="shared" si="2"/>
        <v>1500</v>
      </c>
    </row>
    <row r="12" spans="1:12" ht="15" customHeight="1" x14ac:dyDescent="0.25">
      <c r="A12" s="97"/>
      <c r="B12" s="100"/>
      <c r="C12" s="7" t="s">
        <v>20</v>
      </c>
      <c r="D12" s="7">
        <v>4</v>
      </c>
      <c r="E12" s="6">
        <v>8</v>
      </c>
      <c r="F12" s="26">
        <v>250</v>
      </c>
      <c r="G12" s="27">
        <f t="shared" si="4"/>
        <v>2000</v>
      </c>
      <c r="H12" s="27">
        <v>1650</v>
      </c>
      <c r="I12" s="27">
        <f t="shared" si="5"/>
        <v>3650</v>
      </c>
      <c r="J12" s="27">
        <f t="shared" ref="J12:J16" si="6">I12*20%</f>
        <v>730</v>
      </c>
      <c r="K12" s="83">
        <f t="shared" si="2"/>
        <v>4380</v>
      </c>
    </row>
    <row r="13" spans="1:12" ht="15" customHeight="1" x14ac:dyDescent="0.25">
      <c r="A13" s="97"/>
      <c r="B13" s="99"/>
      <c r="C13" s="7" t="s">
        <v>19</v>
      </c>
      <c r="D13" s="7">
        <v>5</v>
      </c>
      <c r="E13" s="7">
        <v>5</v>
      </c>
      <c r="F13" s="26">
        <v>250</v>
      </c>
      <c r="G13" s="27">
        <f t="shared" si="4"/>
        <v>1250</v>
      </c>
      <c r="H13" s="27">
        <v>1200</v>
      </c>
      <c r="I13" s="27">
        <f t="shared" si="5"/>
        <v>2450</v>
      </c>
      <c r="J13" s="27">
        <f t="shared" si="6"/>
        <v>490</v>
      </c>
      <c r="K13" s="83">
        <f t="shared" si="2"/>
        <v>2940</v>
      </c>
      <c r="L13">
        <v>200</v>
      </c>
    </row>
    <row r="14" spans="1:12" ht="15" customHeight="1" x14ac:dyDescent="0.25">
      <c r="A14" s="97"/>
      <c r="B14" s="99"/>
      <c r="C14" s="7" t="s">
        <v>69</v>
      </c>
      <c r="D14" s="7">
        <v>3</v>
      </c>
      <c r="E14" s="7">
        <v>3</v>
      </c>
      <c r="F14" s="26">
        <v>250</v>
      </c>
      <c r="G14" s="27">
        <f t="shared" si="4"/>
        <v>750</v>
      </c>
      <c r="H14" s="27">
        <v>500</v>
      </c>
      <c r="I14" s="27">
        <f t="shared" si="5"/>
        <v>1250</v>
      </c>
      <c r="J14" s="27">
        <f t="shared" si="6"/>
        <v>250</v>
      </c>
      <c r="K14" s="83">
        <f t="shared" si="2"/>
        <v>1500</v>
      </c>
    </row>
    <row r="15" spans="1:12" ht="15" customHeight="1" x14ac:dyDescent="0.25">
      <c r="A15" s="97"/>
      <c r="B15" s="99"/>
      <c r="C15" s="7" t="s">
        <v>48</v>
      </c>
      <c r="D15" s="7">
        <v>2</v>
      </c>
      <c r="E15" s="7">
        <v>2</v>
      </c>
      <c r="F15" s="26">
        <v>250</v>
      </c>
      <c r="G15" s="27">
        <f t="shared" si="4"/>
        <v>500</v>
      </c>
      <c r="H15" s="27">
        <v>1000</v>
      </c>
      <c r="I15" s="27">
        <f t="shared" si="5"/>
        <v>1500</v>
      </c>
      <c r="J15" s="27">
        <f t="shared" si="6"/>
        <v>300</v>
      </c>
      <c r="K15" s="83">
        <f t="shared" si="2"/>
        <v>1800</v>
      </c>
    </row>
    <row r="16" spans="1:12" ht="15" customHeight="1" x14ac:dyDescent="0.25">
      <c r="A16" s="97"/>
      <c r="B16" s="99"/>
      <c r="C16" s="7" t="s">
        <v>49</v>
      </c>
      <c r="D16" s="7">
        <v>2</v>
      </c>
      <c r="E16" s="7">
        <v>2</v>
      </c>
      <c r="F16" s="26">
        <v>250</v>
      </c>
      <c r="G16" s="27">
        <f t="shared" si="4"/>
        <v>500</v>
      </c>
      <c r="H16" s="27">
        <v>0</v>
      </c>
      <c r="I16" s="27">
        <f t="shared" si="5"/>
        <v>500</v>
      </c>
      <c r="J16" s="27">
        <f t="shared" si="6"/>
        <v>100</v>
      </c>
      <c r="K16" s="83">
        <f t="shared" si="2"/>
        <v>600</v>
      </c>
    </row>
    <row r="17" spans="1:12" ht="15" customHeight="1" thickBot="1" x14ac:dyDescent="0.3">
      <c r="A17" s="97"/>
      <c r="B17" s="99"/>
      <c r="C17" s="18" t="s">
        <v>50</v>
      </c>
      <c r="D17" s="18">
        <v>3</v>
      </c>
      <c r="E17" s="18">
        <v>3</v>
      </c>
      <c r="F17" s="29">
        <v>250</v>
      </c>
      <c r="G17" s="30">
        <f t="shared" si="4"/>
        <v>750</v>
      </c>
      <c r="H17" s="30">
        <v>350</v>
      </c>
      <c r="I17" s="30">
        <f t="shared" si="5"/>
        <v>1100</v>
      </c>
      <c r="J17" s="30">
        <f>I17*20%</f>
        <v>220</v>
      </c>
      <c r="K17" s="84">
        <f t="shared" si="2"/>
        <v>1320</v>
      </c>
      <c r="L17">
        <v>100</v>
      </c>
    </row>
    <row r="18" spans="1:12" ht="15" customHeight="1" thickBot="1" x14ac:dyDescent="0.3">
      <c r="A18" s="97"/>
      <c r="B18" s="99"/>
      <c r="C18" s="31" t="s">
        <v>44</v>
      </c>
      <c r="D18" s="32">
        <f>SUM(D10:D17)</f>
        <v>25</v>
      </c>
      <c r="E18" s="32">
        <f>SUM(E10:E17)</f>
        <v>27</v>
      </c>
      <c r="F18" s="34"/>
      <c r="G18" s="35">
        <f>SUM(G10:G17)</f>
        <v>6750</v>
      </c>
      <c r="H18" s="35">
        <f>SUM(H10:H17)</f>
        <v>5200</v>
      </c>
      <c r="I18" s="35">
        <f>SUM(I10:I17)</f>
        <v>11950</v>
      </c>
      <c r="J18" s="35">
        <f>SUM(J10:J17)</f>
        <v>2390</v>
      </c>
      <c r="K18" s="41">
        <f>SUM(K10:K17)</f>
        <v>14340</v>
      </c>
    </row>
    <row r="19" spans="1:12" ht="15" customHeight="1" thickBot="1" x14ac:dyDescent="0.3">
      <c r="A19" s="101" t="s">
        <v>21</v>
      </c>
      <c r="B19" s="101"/>
      <c r="C19" s="101"/>
      <c r="D19" s="42">
        <f>D18+D9</f>
        <v>55</v>
      </c>
      <c r="E19" s="43">
        <f>E18+E9</f>
        <v>56</v>
      </c>
      <c r="F19" s="43"/>
      <c r="G19" s="44">
        <f>G18+G9</f>
        <v>14000</v>
      </c>
      <c r="H19" s="44">
        <f>H18+H9</f>
        <v>8750</v>
      </c>
      <c r="I19" s="44">
        <f>I18+I9</f>
        <v>22750</v>
      </c>
      <c r="J19" s="44">
        <f>J18+J9</f>
        <v>4550</v>
      </c>
      <c r="K19" s="45">
        <f>K18+K9</f>
        <v>27300</v>
      </c>
    </row>
    <row r="20" spans="1:12" x14ac:dyDescent="0.25">
      <c r="A20" s="102" t="s">
        <v>51</v>
      </c>
      <c r="B20" s="103"/>
      <c r="C20" s="38" t="s">
        <v>52</v>
      </c>
      <c r="D20" s="38">
        <v>1</v>
      </c>
      <c r="E20" s="46">
        <v>0</v>
      </c>
      <c r="F20" s="39">
        <v>250</v>
      </c>
      <c r="G20" s="40">
        <f>E20*F20</f>
        <v>0</v>
      </c>
      <c r="H20" s="40">
        <v>0</v>
      </c>
      <c r="I20" s="40">
        <f>G20+H20</f>
        <v>0</v>
      </c>
      <c r="J20" s="40">
        <f>I20*0.2</f>
        <v>0</v>
      </c>
      <c r="K20" s="85">
        <f>J20+I20</f>
        <v>0</v>
      </c>
    </row>
    <row r="21" spans="1:12" x14ac:dyDescent="0.25">
      <c r="A21" s="102"/>
      <c r="B21" s="103"/>
      <c r="C21" s="7" t="s">
        <v>53</v>
      </c>
      <c r="D21" s="7">
        <v>1</v>
      </c>
      <c r="E21" s="7">
        <v>0</v>
      </c>
      <c r="F21" s="26">
        <v>250</v>
      </c>
      <c r="G21" s="27">
        <f>E21*F21</f>
        <v>0</v>
      </c>
      <c r="H21" s="27">
        <v>0</v>
      </c>
      <c r="I21" s="27">
        <f>G21+H21</f>
        <v>0</v>
      </c>
      <c r="J21" s="27">
        <f>I21*0.2</f>
        <v>0</v>
      </c>
      <c r="K21" s="83">
        <f>J21+I21</f>
        <v>0</v>
      </c>
    </row>
    <row r="22" spans="1:12" x14ac:dyDescent="0.25">
      <c r="A22" s="102"/>
      <c r="B22" s="103"/>
      <c r="C22" s="7" t="s">
        <v>54</v>
      </c>
      <c r="D22" s="7">
        <v>1</v>
      </c>
      <c r="E22" s="7">
        <v>0</v>
      </c>
      <c r="F22" s="26">
        <v>250</v>
      </c>
      <c r="G22" s="27">
        <f>E22*F22</f>
        <v>0</v>
      </c>
      <c r="H22" s="27">
        <v>0</v>
      </c>
      <c r="I22" s="27">
        <f>G22+H22</f>
        <v>0</v>
      </c>
      <c r="J22" s="27">
        <f>I22*0.2</f>
        <v>0</v>
      </c>
      <c r="K22" s="83">
        <f>J22+I22</f>
        <v>0</v>
      </c>
    </row>
    <row r="23" spans="1:12" ht="15" customHeight="1" x14ac:dyDescent="0.25">
      <c r="A23" s="102"/>
      <c r="B23" s="103"/>
      <c r="C23" s="7" t="s">
        <v>55</v>
      </c>
      <c r="D23" s="7">
        <v>3</v>
      </c>
      <c r="E23" s="7">
        <v>3</v>
      </c>
      <c r="F23" s="26">
        <v>250</v>
      </c>
      <c r="G23" s="27">
        <f>E23*F23</f>
        <v>750</v>
      </c>
      <c r="H23" s="27">
        <v>600</v>
      </c>
      <c r="I23" s="27">
        <f>G23+H23</f>
        <v>1350</v>
      </c>
      <c r="J23" s="27">
        <f>I23*0.2</f>
        <v>270</v>
      </c>
      <c r="K23" s="83">
        <f>J23+I23</f>
        <v>1620</v>
      </c>
      <c r="L23">
        <v>100</v>
      </c>
    </row>
    <row r="24" spans="1:12" ht="15.75" thickBot="1" x14ac:dyDescent="0.3">
      <c r="A24" s="102"/>
      <c r="B24" s="103"/>
      <c r="C24" s="18" t="s">
        <v>56</v>
      </c>
      <c r="D24" s="18">
        <v>3</v>
      </c>
      <c r="E24" s="18">
        <v>2</v>
      </c>
      <c r="F24" s="29">
        <v>250</v>
      </c>
      <c r="G24" s="30">
        <f>E24*F24</f>
        <v>500</v>
      </c>
      <c r="H24" s="30">
        <v>400</v>
      </c>
      <c r="I24" s="30">
        <f>G24+H24</f>
        <v>900</v>
      </c>
      <c r="J24" s="30">
        <f>I24*0.2</f>
        <v>180</v>
      </c>
      <c r="K24" s="84">
        <f>J24+I24</f>
        <v>1080</v>
      </c>
    </row>
    <row r="25" spans="1:12" ht="15.75" thickBot="1" x14ac:dyDescent="0.3">
      <c r="A25" s="102"/>
      <c r="B25" s="103"/>
      <c r="C25" s="47" t="s">
        <v>21</v>
      </c>
      <c r="D25" s="48">
        <f>SUM(D20:D24)</f>
        <v>9</v>
      </c>
      <c r="E25" s="49">
        <f>SUM(E20:E24)</f>
        <v>5</v>
      </c>
      <c r="F25" s="50"/>
      <c r="G25" s="44">
        <f>SUM(G20:G24)</f>
        <v>1250</v>
      </c>
      <c r="H25" s="44">
        <f>SUM(H20:H24)</f>
        <v>1000</v>
      </c>
      <c r="I25" s="44">
        <f>SUM(I20:I24)</f>
        <v>2250</v>
      </c>
      <c r="J25" s="44">
        <f>SUM(J20:J24)</f>
        <v>450</v>
      </c>
      <c r="K25" s="45">
        <f>SUM(K20:K24)</f>
        <v>2700</v>
      </c>
    </row>
    <row r="26" spans="1:12" ht="16.5" thickBot="1" x14ac:dyDescent="0.3">
      <c r="A26" s="104" t="s">
        <v>57</v>
      </c>
      <c r="B26" s="104"/>
      <c r="C26" s="104"/>
      <c r="D26" s="51">
        <f>D25+D19</f>
        <v>64</v>
      </c>
      <c r="E26" s="51">
        <f t="shared" ref="E26:K26" si="7">E25+E19</f>
        <v>61</v>
      </c>
      <c r="F26" s="51">
        <f t="shared" si="7"/>
        <v>0</v>
      </c>
      <c r="G26" s="81">
        <f t="shared" si="7"/>
        <v>15250</v>
      </c>
      <c r="H26" s="81">
        <f t="shared" si="7"/>
        <v>9750</v>
      </c>
      <c r="I26" s="81">
        <f t="shared" si="7"/>
        <v>25000</v>
      </c>
      <c r="J26" s="81">
        <f t="shared" si="7"/>
        <v>5000</v>
      </c>
      <c r="K26" s="86">
        <f t="shared" si="7"/>
        <v>30000</v>
      </c>
      <c r="L26" s="82">
        <f>SUM(L3:L25)</f>
        <v>1000</v>
      </c>
    </row>
    <row r="27" spans="1:12" ht="15.75" x14ac:dyDescent="0.25">
      <c r="A27" s="52"/>
      <c r="B27" s="52"/>
      <c r="C27" s="52"/>
      <c r="D27" s="52"/>
      <c r="E27" s="53"/>
      <c r="F27" s="53"/>
      <c r="G27" s="54"/>
      <c r="H27" s="54"/>
      <c r="I27" s="54"/>
      <c r="J27" s="54"/>
      <c r="K27" s="54"/>
    </row>
    <row r="28" spans="1:12" ht="31.5" customHeight="1" x14ac:dyDescent="0.25">
      <c r="C28" s="105" t="s">
        <v>58</v>
      </c>
      <c r="D28" s="105"/>
      <c r="E28" s="105"/>
      <c r="F28" s="105"/>
      <c r="G28" s="105"/>
      <c r="H28" s="105"/>
      <c r="I28" s="105"/>
      <c r="J28" s="105"/>
      <c r="K28" s="105"/>
    </row>
    <row r="29" spans="1:12" ht="47.1" customHeight="1" x14ac:dyDescent="0.25">
      <c r="C29" s="106" t="s">
        <v>59</v>
      </c>
      <c r="D29" s="106"/>
      <c r="E29" s="106"/>
      <c r="F29" s="106"/>
      <c r="G29" s="106"/>
      <c r="H29" s="106"/>
      <c r="I29" s="106"/>
      <c r="J29" s="106"/>
      <c r="K29" s="106"/>
    </row>
    <row r="30" spans="1:12" ht="15.75" customHeight="1" x14ac:dyDescent="0.25">
      <c r="C30" s="22" t="s">
        <v>30</v>
      </c>
      <c r="D30" s="22"/>
      <c r="E30" s="22" t="s">
        <v>31</v>
      </c>
      <c r="F30" s="23" t="s">
        <v>32</v>
      </c>
      <c r="G30" s="24" t="s">
        <v>60</v>
      </c>
      <c r="H30" s="24" t="s">
        <v>34</v>
      </c>
      <c r="I30" s="24" t="s">
        <v>35</v>
      </c>
      <c r="J30" s="24" t="s">
        <v>5</v>
      </c>
      <c r="K30" s="24" t="s">
        <v>36</v>
      </c>
    </row>
    <row r="31" spans="1:12" x14ac:dyDescent="0.25">
      <c r="C31" s="7" t="s">
        <v>61</v>
      </c>
      <c r="D31" s="7"/>
      <c r="E31" s="6"/>
      <c r="F31" s="26">
        <v>400</v>
      </c>
      <c r="G31" s="27">
        <f>E31*F31</f>
        <v>0</v>
      </c>
      <c r="H31" s="27"/>
      <c r="I31" s="27">
        <f>G31+H31</f>
        <v>0</v>
      </c>
      <c r="J31" s="27">
        <f>I31*0.2</f>
        <v>0</v>
      </c>
      <c r="K31" s="27">
        <f>J31+I31</f>
        <v>0</v>
      </c>
    </row>
    <row r="32" spans="1:12" x14ac:dyDescent="0.25">
      <c r="C32" s="55" t="s">
        <v>21</v>
      </c>
      <c r="D32" s="55"/>
      <c r="E32" s="55">
        <f>SUM(E31:E31)</f>
        <v>0</v>
      </c>
      <c r="F32" s="56"/>
      <c r="G32" s="57">
        <f>SUM(G31:G31)</f>
        <v>0</v>
      </c>
      <c r="H32" s="57">
        <f>SUM(H31:H31)</f>
        <v>0</v>
      </c>
      <c r="I32" s="57">
        <f>SUM(I31:I31)</f>
        <v>0</v>
      </c>
      <c r="J32" s="57">
        <f>SUM(J31:J31)</f>
        <v>0</v>
      </c>
      <c r="K32" s="57">
        <f>SUM(K31:K31)</f>
        <v>0</v>
      </c>
    </row>
    <row r="34" spans="11:11" x14ac:dyDescent="0.25">
      <c r="K34" s="58">
        <f>'le budget'!B14-K26</f>
        <v>100</v>
      </c>
    </row>
  </sheetData>
  <mergeCells count="9">
    <mergeCell ref="A20:B25"/>
    <mergeCell ref="A26:C26"/>
    <mergeCell ref="C28:K28"/>
    <mergeCell ref="C29:K29"/>
    <mergeCell ref="A1:K1"/>
    <mergeCell ref="A3:A18"/>
    <mergeCell ref="B3:B9"/>
    <mergeCell ref="B10:B18"/>
    <mergeCell ref="A19:C19"/>
  </mergeCell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88" zoomScaleNormal="88" workbookViewId="0">
      <selection activeCell="L13" sqref="L13"/>
    </sheetView>
  </sheetViews>
  <sheetFormatPr baseColWidth="10" defaultColWidth="9.140625" defaultRowHeight="15" x14ac:dyDescent="0.25"/>
  <cols>
    <col min="1" max="1" width="27"/>
    <col min="2" max="3" width="9.28515625"/>
    <col min="4" max="4" width="12.7109375"/>
    <col min="5" max="5" width="12.85546875"/>
    <col min="6" max="6" width="12.42578125"/>
    <col min="7" max="7" width="13.42578125"/>
    <col min="8" max="8" width="14.85546875"/>
    <col min="9" max="1025" width="9.28515625"/>
  </cols>
  <sheetData>
    <row r="1" spans="1:8" ht="15.75" x14ac:dyDescent="0.25">
      <c r="A1" s="52"/>
      <c r="B1" s="53"/>
      <c r="C1" s="53"/>
      <c r="D1" s="54"/>
      <c r="E1" s="54"/>
      <c r="F1" s="54"/>
      <c r="G1" s="54"/>
      <c r="H1" s="54"/>
    </row>
    <row r="2" spans="1:8" ht="31.5" customHeight="1" x14ac:dyDescent="0.25">
      <c r="A2" s="107" t="s">
        <v>62</v>
      </c>
      <c r="B2" s="107"/>
      <c r="C2" s="107"/>
      <c r="D2" s="107"/>
      <c r="E2" s="107"/>
      <c r="F2" s="107"/>
      <c r="G2" s="107"/>
      <c r="H2" s="107"/>
    </row>
    <row r="3" spans="1:8" ht="31.5" customHeight="1" x14ac:dyDescent="0.25">
      <c r="A3" s="108" t="s">
        <v>63</v>
      </c>
      <c r="B3" s="108"/>
      <c r="C3" s="108"/>
      <c r="D3" s="108"/>
      <c r="E3" s="108"/>
      <c r="F3" s="108"/>
      <c r="G3" s="108"/>
      <c r="H3" s="108"/>
    </row>
    <row r="4" spans="1:8" ht="15" customHeight="1" x14ac:dyDescent="0.25">
      <c r="A4" s="59" t="s">
        <v>30</v>
      </c>
      <c r="B4" s="59" t="s">
        <v>31</v>
      </c>
      <c r="C4" s="60" t="s">
        <v>32</v>
      </c>
      <c r="D4" s="61" t="s">
        <v>60</v>
      </c>
      <c r="E4" s="61" t="s">
        <v>34</v>
      </c>
      <c r="F4" s="61" t="s">
        <v>35</v>
      </c>
      <c r="G4" s="61" t="s">
        <v>5</v>
      </c>
      <c r="H4" s="61" t="s">
        <v>36</v>
      </c>
    </row>
    <row r="5" spans="1:8" x14ac:dyDescent="0.25">
      <c r="A5" s="62" t="s">
        <v>64</v>
      </c>
      <c r="B5" s="63"/>
      <c r="C5" s="64">
        <v>250</v>
      </c>
      <c r="D5" s="65">
        <f>B5*C5</f>
        <v>0</v>
      </c>
      <c r="E5" s="65"/>
      <c r="F5" s="65">
        <f>D5+E5</f>
        <v>0</v>
      </c>
      <c r="G5" s="65">
        <f>F5*0.2</f>
        <v>0</v>
      </c>
      <c r="H5" s="65">
        <f>G5+F5</f>
        <v>0</v>
      </c>
    </row>
    <row r="6" spans="1:8" x14ac:dyDescent="0.25">
      <c r="A6" s="66" t="s">
        <v>21</v>
      </c>
      <c r="B6" s="66">
        <f>SUM(B5:B5)</f>
        <v>0</v>
      </c>
      <c r="C6" s="67"/>
      <c r="D6" s="68">
        <f>SUM(D5:D5)</f>
        <v>0</v>
      </c>
      <c r="E6" s="68">
        <f>SUM(E5:E5)</f>
        <v>0</v>
      </c>
      <c r="F6" s="68">
        <f>SUM(F5:F5)</f>
        <v>0</v>
      </c>
      <c r="G6" s="68">
        <f>SUM(G5:G5)</f>
        <v>0</v>
      </c>
      <c r="H6" s="68">
        <f>SUM(H5:H5)</f>
        <v>0</v>
      </c>
    </row>
    <row r="8" spans="1:8" x14ac:dyDescent="0.25">
      <c r="A8" s="109" t="s">
        <v>65</v>
      </c>
      <c r="B8" s="109"/>
      <c r="C8" s="109"/>
      <c r="D8" s="109"/>
      <c r="E8" s="109"/>
      <c r="F8" s="109"/>
      <c r="G8" s="109"/>
      <c r="H8" s="69">
        <v>14500</v>
      </c>
    </row>
  </sheetData>
  <mergeCells count="3">
    <mergeCell ref="A2:H2"/>
    <mergeCell ref="A3:H3"/>
    <mergeCell ref="A8:G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le budget</vt:lpstr>
      <vt:lpstr>Invest</vt:lpstr>
      <vt:lpstr>Fontionne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</dc:creator>
  <cp:lastModifiedBy>luc</cp:lastModifiedBy>
  <cp:revision>0</cp:revision>
  <cp:lastPrinted>2014-02-24T18:57:51Z</cp:lastPrinted>
  <dcterms:created xsi:type="dcterms:W3CDTF">2006-09-16T00:00:00Z</dcterms:created>
  <dcterms:modified xsi:type="dcterms:W3CDTF">2014-02-25T17:56:52Z</dcterms:modified>
</cp:coreProperties>
</file>